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ufarm-my.sharepoint.com/personal/zach_rogers_nufarm_com/Documents/Documents/Nufarmer Nation/2025 Program/"/>
    </mc:Choice>
  </mc:AlternateContent>
  <xr:revisionPtr revIDLastSave="1" documentId="8_{9A895FFF-853E-42AA-B347-107AC3F6F52C}" xr6:coauthVersionLast="47" xr6:coauthVersionMax="47" xr10:uidLastSave="{7A866BC6-E095-41FF-80C8-26B3C18A9661}"/>
  <bookViews>
    <workbookView xWindow="-108" yWindow="-108" windowWidth="23256" windowHeight="12576" xr2:uid="{192BADA9-21C7-462E-AFDF-63FC9CCAD586}"/>
  </bookViews>
  <sheets>
    <sheet name="Calculator" sheetId="4" r:id="rId1"/>
    <sheet name="Disclaimer" sheetId="5" r:id="rId2"/>
  </sheets>
  <definedNames>
    <definedName name="_xlnm.Print_Area" localSheetId="0">Calculator!$A$1:$G$87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4" l="1"/>
  <c r="E55" i="4"/>
  <c r="G55" i="4"/>
  <c r="G40" i="4" l="1"/>
  <c r="E40" i="4"/>
  <c r="E31" i="4"/>
  <c r="G31" i="4"/>
  <c r="E23" i="4"/>
  <c r="E24" i="4"/>
  <c r="G24" i="4"/>
  <c r="G54" i="4" l="1"/>
  <c r="E54" i="4"/>
  <c r="G21" i="4" l="1"/>
  <c r="E21" i="4"/>
  <c r="G20" i="4"/>
  <c r="E20" i="4"/>
  <c r="G18" i="4"/>
  <c r="G19" i="4"/>
  <c r="E19" i="4"/>
  <c r="E18" i="4"/>
  <c r="E10" i="4"/>
  <c r="E13" i="4"/>
  <c r="G17" i="4"/>
  <c r="E17" i="4"/>
  <c r="G16" i="4"/>
  <c r="E16" i="4"/>
  <c r="G57" i="4"/>
  <c r="G56" i="4"/>
  <c r="E56" i="4"/>
  <c r="E57" i="4"/>
  <c r="G32" i="4"/>
  <c r="G33" i="4"/>
  <c r="G34" i="4"/>
  <c r="G35" i="4"/>
  <c r="G36" i="4"/>
  <c r="G37" i="4"/>
  <c r="G30" i="4"/>
  <c r="G11" i="4"/>
  <c r="G12" i="4"/>
  <c r="G13" i="4"/>
  <c r="E30" i="4"/>
  <c r="E32" i="4"/>
  <c r="E33" i="4"/>
  <c r="E34" i="4"/>
  <c r="E11" i="4"/>
  <c r="E12" i="4"/>
  <c r="G51" i="4" l="1"/>
  <c r="E51" i="4"/>
  <c r="G62" i="4"/>
  <c r="E62" i="4"/>
  <c r="G52" i="4"/>
  <c r="E52" i="4"/>
  <c r="G53" i="4"/>
  <c r="E53" i="4"/>
  <c r="G45" i="4"/>
  <c r="E45" i="4"/>
  <c r="G44" i="4"/>
  <c r="E44" i="4"/>
  <c r="G43" i="4"/>
  <c r="E43" i="4"/>
  <c r="G22" i="4"/>
  <c r="E22" i="4"/>
  <c r="E9" i="4"/>
  <c r="E63" i="4"/>
  <c r="G63" i="4"/>
  <c r="E35" i="4"/>
  <c r="E36" i="4"/>
  <c r="E37" i="4"/>
  <c r="G8" i="4" l="1"/>
  <c r="G61" i="4"/>
  <c r="E61" i="4"/>
  <c r="G60" i="4"/>
  <c r="E60" i="4"/>
  <c r="G59" i="4"/>
  <c r="E59" i="4"/>
  <c r="G58" i="4"/>
  <c r="E58" i="4"/>
  <c r="G50" i="4"/>
  <c r="E50" i="4"/>
  <c r="G49" i="4"/>
  <c r="E49" i="4"/>
  <c r="G42" i="4"/>
  <c r="E42" i="4"/>
  <c r="G41" i="4"/>
  <c r="E41" i="4"/>
  <c r="G29" i="4"/>
  <c r="E29" i="4"/>
  <c r="G28" i="4"/>
  <c r="E28" i="4"/>
  <c r="G27" i="4"/>
  <c r="E27" i="4"/>
  <c r="G48" i="4"/>
  <c r="E48" i="4"/>
  <c r="G47" i="4"/>
  <c r="E47" i="4"/>
  <c r="G46" i="4"/>
  <c r="E46" i="4"/>
  <c r="G23" i="4"/>
  <c r="G15" i="4"/>
  <c r="E15" i="4"/>
  <c r="G14" i="4"/>
  <c r="E14" i="4"/>
  <c r="G10" i="4"/>
  <c r="G9" i="4"/>
  <c r="E8" i="4"/>
  <c r="E38" i="4" l="1"/>
  <c r="E73" i="4" s="1"/>
  <c r="E77" i="4"/>
  <c r="E25" i="4"/>
  <c r="E69" i="4" s="1"/>
  <c r="E79" i="4"/>
  <c r="E80" i="4" s="1"/>
  <c r="G67" i="4"/>
  <c r="E67" i="4" s="1"/>
  <c r="E78" i="4"/>
  <c r="E66" i="4" l="1"/>
  <c r="E70" i="4" s="1"/>
  <c r="E71" i="4" s="1"/>
  <c r="E74" i="4" l="1"/>
  <c r="E75" i="4" s="1"/>
  <c r="E8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Rogers</author>
  </authors>
  <commentList>
    <comment ref="F18" authorId="0" shapeId="0" xr:uid="{BD7DD121-B006-45F5-9F6B-028133CCB382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19" authorId="0" shapeId="0" xr:uid="{7528773E-F3DF-4AC6-A8E7-D22151AAB1C9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0" authorId="0" shapeId="0" xr:uid="{3C353CCE-DAA9-486A-9F55-5A85611F028A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1" authorId="0" shapeId="0" xr:uid="{75FFC6CC-4402-4903-B1D1-C915D6172B01}">
      <text>
        <r>
          <rPr>
            <b/>
            <sz val="9"/>
            <color indexed="81"/>
            <rFont val="Tahoma"/>
            <family val="2"/>
          </rPr>
          <t>based on 1.5 bu/ac seeding rate</t>
        </r>
      </text>
    </comment>
    <comment ref="F23" authorId="0" shapeId="0" xr:uid="{C636253B-5D8D-44F9-9188-3D16D76FDE43}">
      <text>
        <r>
          <rPr>
            <b/>
            <sz val="9"/>
            <color indexed="81"/>
            <rFont val="Tahoma"/>
            <family val="2"/>
          </rPr>
          <t>based on 1 bu/ac seeding rate</t>
        </r>
      </text>
    </comment>
    <comment ref="F24" authorId="0" shapeId="0" xr:uid="{81B85C93-9326-4E12-A16E-BE636D03523E}">
      <text>
        <r>
          <rPr>
            <b/>
            <sz val="9"/>
            <color indexed="81"/>
            <rFont val="Tahoma"/>
            <family val="2"/>
          </rPr>
          <t>based on 1 bu/ac seeding rate</t>
        </r>
      </text>
    </comment>
    <comment ref="C43" authorId="0" shapeId="0" xr:uid="{0D364214-1858-49FE-9542-831D1B8F40AC}">
      <text>
        <r>
          <rPr>
            <b/>
            <sz val="9"/>
            <color indexed="81"/>
            <rFont val="Tahoma"/>
            <family val="2"/>
          </rPr>
          <t>2024 pricing shown.
2025 pricing TBD.</t>
        </r>
      </text>
    </comment>
    <comment ref="C44" authorId="0" shapeId="0" xr:uid="{C3D8EE37-3BEC-4CC1-AD84-5C2EF69A60B9}">
      <text>
        <r>
          <rPr>
            <b/>
            <sz val="9"/>
            <color indexed="81"/>
            <rFont val="Tahoma"/>
            <family val="2"/>
          </rPr>
          <t>2024 pricing shown.
2025 pricing TBD.</t>
        </r>
      </text>
    </comment>
    <comment ref="C45" authorId="0" shapeId="0" xr:uid="{2CA9D854-B917-4E76-9697-49FA80383C9C}">
      <text>
        <r>
          <rPr>
            <b/>
            <sz val="9"/>
            <color indexed="81"/>
            <rFont val="Tahoma"/>
            <family val="2"/>
          </rPr>
          <t>2024 pricing shown.
2025 pricing TBD.</t>
        </r>
      </text>
    </comment>
  </commentList>
</comments>
</file>

<file path=xl/sharedStrings.xml><?xml version="1.0" encoding="utf-8"?>
<sst xmlns="http://schemas.openxmlformats.org/spreadsheetml/2006/main" count="113" uniqueCount="101">
  <si>
    <t>2025 Nufarmer Nation Rewards Calculator</t>
  </si>
  <si>
    <t>Name:</t>
  </si>
  <si>
    <t>Fill in the orange boxes with the amount of product planned to purchase and the reward will be calculated below.</t>
  </si>
  <si>
    <t>To qualify, purchase a minimum of 160 acres of Valtera, Fierce &amp;/or CONQUER and a minimum of $7,500 in qualfying and builder product(s).</t>
  </si>
  <si>
    <t>PRE-SEED BURNDOWN &amp; SEED TREATMENTS</t>
  </si>
  <si>
    <t>2025 SRP</t>
  </si>
  <si>
    <t># OF UNITS PURCHASED</t>
  </si>
  <si>
    <t>TOTAL DOLLARS</t>
  </si>
  <si>
    <t>ACRES/ UNIT</t>
  </si>
  <si>
    <t>TOTAL ACRES</t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</si>
  <si>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(2 x 9 L Case)</t>
    </r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</si>
  <si>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(95.8 L Drum)</t>
    </r>
  </si>
  <si>
    <r>
      <t>BlackHawk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(480 L Tote)</t>
    </r>
  </si>
  <si>
    <r>
      <t>BlackHawk</t>
    </r>
    <r>
      <rPr>
        <sz val="10"/>
        <color theme="1"/>
        <rFont val="Calibri Light"/>
        <family val="2"/>
        <scheme val="major"/>
      </rPr>
      <t>®</t>
    </r>
    <r>
      <rPr>
        <sz val="10"/>
        <color theme="1"/>
        <rFont val="Arial"/>
        <family val="2"/>
      </rPr>
      <t xml:space="preserve"> EVO (2 x 10 L Case)</t>
    </r>
  </si>
  <si>
    <r>
      <t>BlackHawk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EVO (120 L Drum)</t>
    </r>
  </si>
  <si>
    <r>
      <t>BlackHawk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EVO (480 L Tote)</t>
    </r>
  </si>
  <si>
    <r>
      <t>CONQUER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(2 x 9.7 L Case)</t>
    </r>
  </si>
  <si>
    <r>
      <t>CONQUER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(77.7 L Drum)</t>
    </r>
  </si>
  <si>
    <r>
      <t>GoldWing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(2 x 10.7 L Case)</t>
    </r>
  </si>
  <si>
    <r>
      <t>GoldWing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(85.5 L Drum)</t>
    </r>
  </si>
  <si>
    <r>
      <t>ThunderHawk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(3.2 L + 10.7 L)</t>
    </r>
  </si>
  <si>
    <r>
      <t>INTEGO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Suite Cereals (2 X 10 L Case)</t>
    </r>
  </si>
  <si>
    <r>
      <t>INTEGO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Suite Cereals (110 L Drum)</t>
    </r>
  </si>
  <si>
    <r>
      <t>NipsIt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SUITE (2 x 10 L Case)</t>
    </r>
  </si>
  <si>
    <r>
      <t>NipsIt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SUITE (110 L Drum)</t>
    </r>
  </si>
  <si>
    <r>
      <t>Zeltera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Pulse (2 x 10.21 L + 2 x 500 mL Case)</t>
    </r>
  </si>
  <si>
    <r>
      <t>Zeltera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Pulse (110 L Drum + 5.5 L Case)</t>
    </r>
  </si>
  <si>
    <t>TOTAL PRE-SEED BURNDOWN &amp; SEED TREATMENT QUALIFYING PURCHASES</t>
  </si>
  <si>
    <t>IN-CROP HERBICIDES &amp; FUNGICIDES</t>
  </si>
  <si>
    <t># OF UNITS</t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</si>
  <si>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(2 x 10 L Case)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</si>
  <si>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(120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</si>
  <si>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D (480 L Tote)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</si>
  <si>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9.71 L case)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</si>
  <si>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(116.5 L Drum)</t>
    </r>
  </si>
  <si>
    <r>
      <t>Oxbow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(466 L Tote)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</si>
  <si>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(2 x 10 L Case)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</si>
  <si>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(120 L Drum)</t>
    </r>
  </si>
  <si>
    <r>
      <t>TruSlate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Pro (480 L Tote)</t>
    </r>
  </si>
  <si>
    <t>TOTAL IN-CROP HERBICIDE &amp; FUNGICIDE QUALIFYING PURCHASES</t>
  </si>
  <si>
    <t>BUILDER PRODUCTS</t>
  </si>
  <si>
    <r>
      <t>Curtail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M (2 x 8 L Case)</t>
    </r>
  </si>
  <si>
    <r>
      <t>Curtail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M (112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</si>
  <si>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(2 x 10 L Case)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</si>
  <si>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(120 L Drum)</t>
    </r>
  </si>
  <si>
    <r>
      <t>Enforcer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M (480 L Tote)</t>
    </r>
  </si>
  <si>
    <r>
      <t>Epic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(2 x 9.72 L Case)</t>
    </r>
  </si>
  <si>
    <r>
      <t>Epic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II (77.76 L Drum)</t>
    </r>
  </si>
  <si>
    <r>
      <t>Idol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8 L Case)</t>
    </r>
  </si>
  <si>
    <r>
      <t>Ransack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8.1 L Case)</t>
    </r>
  </si>
  <si>
    <r>
      <t>Ransack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(97.2 L Drum)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</si>
  <si>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(3.68 L + 4 L Case)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</si>
  <si>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(16 x 14.72 L + 16 x 16 L)</t>
    </r>
  </si>
  <si>
    <r>
      <t>Signal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FSU (8 L + 4 L + 320 g Case)</t>
    </r>
  </si>
  <si>
    <r>
      <t>Statue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3 L Case)</t>
    </r>
  </si>
  <si>
    <t>Venim™ (2 x 3.66 L Case)</t>
  </si>
  <si>
    <r>
      <t>Fierce</t>
    </r>
    <r>
      <rPr>
        <sz val="10"/>
        <color theme="1"/>
        <rFont val="Calibri"/>
        <family val="2"/>
      </rPr>
      <t>®</t>
    </r>
    <r>
      <rPr>
        <sz val="10"/>
        <color theme="1"/>
        <rFont val="Arial"/>
        <family val="2"/>
      </rPr>
      <t xml:space="preserve"> EZ (2 x 7.16 L Case)</t>
    </r>
  </si>
  <si>
    <r>
      <t>Valtera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EZ (2 x 4.8 L Case)</t>
    </r>
  </si>
  <si>
    <r>
      <t>Astir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7.09 L Case)</t>
    </r>
  </si>
  <si>
    <r>
      <t>Hornet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9.46 L Case)</t>
    </r>
  </si>
  <si>
    <r>
      <t>Joust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9.71 L Case)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</si>
  <si>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(2 x 10 L Case)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</si>
  <si>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(115 L Drum)</t>
    </r>
  </si>
  <si>
    <r>
      <t>DriFast</t>
    </r>
    <r>
      <rPr>
        <sz val="10"/>
        <color theme="1"/>
        <rFont val="Calibri"/>
        <family val="2"/>
      </rPr>
      <t>™</t>
    </r>
    <r>
      <rPr>
        <sz val="10"/>
        <color theme="1"/>
        <rFont val="Arial"/>
        <family val="2"/>
      </rPr>
      <t xml:space="preserve"> (500 L Tote)</t>
    </r>
  </si>
  <si>
    <t>TOTAL BUILDER PRODUCT PURCHASES</t>
  </si>
  <si>
    <r>
      <t>TOTAL PURCHASES</t>
    </r>
    <r>
      <rPr>
        <sz val="10"/>
        <rFont val="Arial"/>
        <family val="2"/>
      </rPr>
      <t xml:space="preserve"> (&gt; $7,500 to qualify)</t>
    </r>
  </si>
  <si>
    <r>
      <t>TOTAL ACRES OF VALTERA, FIERCE &amp;/OR CONQUER</t>
    </r>
    <r>
      <rPr>
        <sz val="10"/>
        <rFont val="Arial"/>
        <family val="2"/>
      </rPr>
      <t xml:space="preserve"> (&gt; 160 acres to qualify)</t>
    </r>
  </si>
  <si>
    <t>Pre-seed burndown and seed treatment qualifying purchases</t>
  </si>
  <si>
    <t>Rebate % level (based on combination of qualifying and builder products)</t>
  </si>
  <si>
    <t>PRE-SEED BURNDOWN AND SEED TREATMENTS REWARD</t>
  </si>
  <si>
    <t>In-crop herbicides &amp; fungicide qualifying purchases</t>
  </si>
  <si>
    <t>IN-CROP HERBICIDES AND FUNGICIDE REWARD</t>
  </si>
  <si>
    <t>In-crop broadleaf herbicide tank-mix purchases</t>
  </si>
  <si>
    <t>In-crop grass herbicide tank-mix purchases</t>
  </si>
  <si>
    <t>Matching broadleaf and grass tank-mix acres</t>
  </si>
  <si>
    <t>TANK-MIX BONUS</t>
  </si>
  <si>
    <t>TOTAL NUFARMER NATION REWARD</t>
  </si>
  <si>
    <t xml:space="preserve"> </t>
  </si>
  <si>
    <t>Purchase levels</t>
  </si>
  <si>
    <t xml:space="preserve">  Qualifying purchases from </t>
  </si>
  <si>
    <t xml:space="preserve">  September 1, 2024 - August 31, 2025. </t>
  </si>
  <si>
    <t>Pre-seed &amp; seed treatments</t>
  </si>
  <si>
    <t xml:space="preserve">  Rewards calculated on suggested retail pricing.</t>
  </si>
  <si>
    <t>In-crop herbicides &amp; fungicide</t>
  </si>
  <si>
    <t xml:space="preserve">  No payments will be issued on rewards &lt; $200</t>
  </si>
  <si>
    <t>The 2025 Nufarmer Nation Grower Rewards program calculator is intended to calculate potential rebates only.</t>
  </si>
  <si>
    <t xml:space="preserve">The use of this calculator is for estimate purposes only. </t>
  </si>
  <si>
    <t>Rebates will be calculated and paid using 2025 Suggested Retail Pricing of the products listed in the program at the time of invoicing at the retailer.</t>
  </si>
  <si>
    <t>Proof of purchase is based on the data supplied by the retailer to Nufarm Agriculture Inc.</t>
  </si>
  <si>
    <t>Registration in the Nufarmer Nation Grower Rewards program and consent to collect data must be on file with Nufarm Agriculture by July 31, 2025.</t>
  </si>
  <si>
    <r>
      <t xml:space="preserve">To register for the program, go to </t>
    </r>
    <r>
      <rPr>
        <b/>
        <sz val="12"/>
        <rFont val="Arial"/>
        <family val="2"/>
      </rPr>
      <t xml:space="preserve">www.nufarm.ca </t>
    </r>
  </si>
  <si>
    <r>
      <t xml:space="preserve">Qualifying and eligible products must be purchased between </t>
    </r>
    <r>
      <rPr>
        <b/>
        <sz val="12"/>
        <color theme="1"/>
        <rFont val="Arial"/>
        <family val="2"/>
      </rPr>
      <t>September 1, 2024 and August 31, 2025</t>
    </r>
    <r>
      <rPr>
        <sz val="12"/>
        <color theme="1"/>
        <rFont val="Arial"/>
        <family val="2"/>
      </rPr>
      <t>.</t>
    </r>
  </si>
  <si>
    <r>
      <t xml:space="preserve">For more details, call us at </t>
    </r>
    <r>
      <rPr>
        <b/>
        <sz val="12"/>
        <color theme="1"/>
        <rFont val="Arial"/>
        <family val="2"/>
      </rPr>
      <t>1-800-868-5444</t>
    </r>
    <r>
      <rPr>
        <sz val="12"/>
        <color theme="1"/>
        <rFont val="Arial"/>
        <family val="2"/>
      </rPr>
      <t>.</t>
    </r>
  </si>
  <si>
    <t>Always read and follow label directions.</t>
  </si>
  <si>
    <r>
      <t>Joust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is a registered trademark of Nufarm Ltd.</t>
    </r>
  </si>
  <si>
    <r>
      <t>Fierce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NipsIt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and Quash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are registered trademarks of Valent U.S.A. LLC. Valtera™ is a trademark of Valent U.S.A. LLC.</t>
    </r>
  </si>
  <si>
    <t>Curtail™ is a trademark of Corteva Agriscience. All other products are trademarks of their respective companies.</t>
  </si>
  <si>
    <r>
      <t>Gauntlet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(108 L Drum)</t>
    </r>
  </si>
  <si>
    <r>
      <t>Astir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BlackHawk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CONQUER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DriFast™, Enforcer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Epic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Gauntlet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GoldWing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Hornet™, Idol™,  Oxbow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Ransack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Signal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Statue™, ThunderHawk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>, TruSlate</t>
    </r>
    <r>
      <rPr>
        <vertAlign val="superscript"/>
        <sz val="9"/>
        <color theme="1"/>
        <rFont val="Arial"/>
        <family val="2"/>
      </rPr>
      <t>®</t>
    </r>
    <r>
      <rPr>
        <sz val="9"/>
        <color theme="1"/>
        <rFont val="Arial"/>
        <family val="2"/>
      </rPr>
      <t xml:space="preserve"> and Venim™ are trademarks of Nufarm Agriculture Inc.</t>
    </r>
  </si>
  <si>
    <r>
      <t>Quash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4.8 L Case)</t>
    </r>
  </si>
  <si>
    <r>
      <t>Gauntlet</t>
    </r>
    <r>
      <rPr>
        <sz val="10"/>
        <color theme="1"/>
        <rFont val="Calibri"/>
        <family val="2"/>
        <scheme val="minor"/>
      </rPr>
      <t>®</t>
    </r>
    <r>
      <rPr>
        <sz val="10"/>
        <color theme="1"/>
        <rFont val="Arial"/>
        <family val="2"/>
      </rPr>
      <t xml:space="preserve"> (2 x 10 L Case)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</si>
</sst>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&quot; to $39,999&quot;"/>
    <numFmt numFmtId="167" formatCode="&quot;$&quot;#,##0&quot; and Over&quot;"/>
    <numFmt numFmtId="168" formatCode="&quot;$&quot;#,##0&quot; to $89,999&quot;"/>
    <numFmt numFmtId="169" formatCode="_([$$-409]* #,##0.00_);_([$$-409]* \(#,##0.00\);_([$$-409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indexed="81"/>
      <name val="Tahoma"/>
      <family val="2"/>
    </font>
    <font>
      <vertAlign val="superscript"/>
      <sz val="9"/>
      <color theme="1"/>
      <name val="Arial"/>
      <family val="2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BBAE2"/>
        <bgColor indexed="64"/>
      </patternFill>
    </fill>
    <fill>
      <patternFill patternType="solid">
        <fgColor rgb="FF64321E"/>
        <bgColor indexed="64"/>
      </patternFill>
    </fill>
    <fill>
      <patternFill patternType="solid">
        <fgColor rgb="FF2055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8787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2" fontId="2" fillId="0" borderId="0" xfId="0" applyNumberFormat="1" applyFont="1"/>
    <xf numFmtId="44" fontId="10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3" fillId="0" borderId="12" xfId="0" applyNumberFormat="1" applyFont="1" applyBorder="1"/>
    <xf numFmtId="3" fontId="3" fillId="0" borderId="12" xfId="2" applyNumberFormat="1" applyFont="1" applyBorder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3" fillId="0" borderId="13" xfId="0" applyFont="1" applyBorder="1"/>
    <xf numFmtId="164" fontId="3" fillId="0" borderId="16" xfId="0" applyNumberFormat="1" applyFont="1" applyBorder="1"/>
    <xf numFmtId="0" fontId="9" fillId="0" borderId="17" xfId="0" applyFont="1" applyBorder="1"/>
    <xf numFmtId="3" fontId="3" fillId="0" borderId="16" xfId="2" applyNumberFormat="1" applyFont="1" applyBorder="1" applyAlignment="1">
      <alignment horizontal="center"/>
    </xf>
    <xf numFmtId="165" fontId="3" fillId="0" borderId="16" xfId="2" applyNumberFormat="1" applyFont="1" applyBorder="1" applyAlignment="1">
      <alignment horizontal="center"/>
    </xf>
    <xf numFmtId="0" fontId="9" fillId="0" borderId="13" xfId="0" applyFont="1" applyBorder="1"/>
    <xf numFmtId="164" fontId="10" fillId="0" borderId="0" xfId="0" applyNumberFormat="1" applyFont="1"/>
    <xf numFmtId="9" fontId="3" fillId="0" borderId="0" xfId="1" applyFont="1" applyFill="1" applyBorder="1" applyAlignment="1">
      <alignment horizontal="right"/>
    </xf>
    <xf numFmtId="44" fontId="11" fillId="0" borderId="0" xfId="0" applyNumberFormat="1" applyFo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/>
    <xf numFmtId="0" fontId="15" fillId="0" borderId="0" xfId="0" applyFont="1"/>
    <xf numFmtId="165" fontId="11" fillId="0" borderId="0" xfId="2" applyNumberFormat="1" applyFont="1" applyFill="1" applyAlignment="1">
      <alignment horizontal="center"/>
    </xf>
    <xf numFmtId="164" fontId="11" fillId="2" borderId="21" xfId="0" applyNumberFormat="1" applyFont="1" applyFill="1" applyBorder="1"/>
    <xf numFmtId="44" fontId="11" fillId="2" borderId="24" xfId="0" applyNumberFormat="1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3" fillId="0" borderId="7" xfId="0" applyFont="1" applyBorder="1" applyAlignment="1">
      <alignment horizontal="center" vertical="center"/>
    </xf>
    <xf numFmtId="167" fontId="3" fillId="0" borderId="8" xfId="2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Continuous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9" fontId="3" fillId="0" borderId="10" xfId="0" applyNumberFormat="1" applyFont="1" applyBorder="1" applyAlignment="1">
      <alignment horizontal="centerContinuous" vertical="center"/>
    </xf>
    <xf numFmtId="9" fontId="3" fillId="0" borderId="11" xfId="0" applyNumberFormat="1" applyFont="1" applyBorder="1" applyAlignment="1">
      <alignment horizontal="center" vertical="center"/>
    </xf>
    <xf numFmtId="0" fontId="11" fillId="4" borderId="22" xfId="0" applyFont="1" applyFill="1" applyBorder="1"/>
    <xf numFmtId="0" fontId="11" fillId="4" borderId="23" xfId="0" applyFont="1" applyFill="1" applyBorder="1"/>
    <xf numFmtId="44" fontId="11" fillId="4" borderId="24" xfId="0" applyNumberFormat="1" applyFont="1" applyFill="1" applyBorder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164" fontId="11" fillId="5" borderId="15" xfId="0" applyNumberFormat="1" applyFont="1" applyFill="1" applyBorder="1"/>
    <xf numFmtId="44" fontId="11" fillId="5" borderId="24" xfId="0" applyNumberFormat="1" applyFont="1" applyFill="1" applyBorder="1"/>
    <xf numFmtId="0" fontId="10" fillId="0" borderId="26" xfId="0" applyFont="1" applyBorder="1"/>
    <xf numFmtId="0" fontId="10" fillId="0" borderId="25" xfId="0" applyFont="1" applyBorder="1"/>
    <xf numFmtId="0" fontId="22" fillId="0" borderId="0" xfId="0" applyFont="1"/>
    <xf numFmtId="0" fontId="23" fillId="0" borderId="0" xfId="0" applyFont="1"/>
    <xf numFmtId="0" fontId="12" fillId="0" borderId="0" xfId="0" applyFont="1" applyAlignment="1">
      <alignment horizontal="left" vertical="center"/>
    </xf>
    <xf numFmtId="0" fontId="20" fillId="6" borderId="15" xfId="0" applyFont="1" applyFill="1" applyBorder="1" applyAlignment="1">
      <alignment vertical="center"/>
    </xf>
    <xf numFmtId="0" fontId="20" fillId="6" borderId="15" xfId="0" applyFont="1" applyFill="1" applyBorder="1"/>
    <xf numFmtId="0" fontId="10" fillId="6" borderId="15" xfId="0" applyFont="1" applyFill="1" applyBorder="1"/>
    <xf numFmtId="0" fontId="20" fillId="6" borderId="15" xfId="0" applyFont="1" applyFill="1" applyBorder="1" applyAlignment="1">
      <alignment horizontal="centerContinuous"/>
    </xf>
    <xf numFmtId="0" fontId="21" fillId="6" borderId="15" xfId="0" applyFont="1" applyFill="1" applyBorder="1" applyAlignment="1">
      <alignment horizontal="centerContinuous"/>
    </xf>
    <xf numFmtId="164" fontId="20" fillId="6" borderId="1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4" fontId="2" fillId="6" borderId="12" xfId="0" applyNumberFormat="1" applyFont="1" applyFill="1" applyBorder="1" applyAlignment="1" applyProtection="1">
      <alignment horizontal="center"/>
      <protection locked="0"/>
    </xf>
    <xf numFmtId="4" fontId="3" fillId="6" borderId="16" xfId="0" applyNumberFormat="1" applyFont="1" applyFill="1" applyBorder="1" applyAlignment="1" applyProtection="1">
      <alignment horizontal="center"/>
      <protection locked="0"/>
    </xf>
    <xf numFmtId="43" fontId="20" fillId="6" borderId="15" xfId="2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68" fontId="3" fillId="0" borderId="1" xfId="2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7" borderId="22" xfId="0" applyFont="1" applyFill="1" applyBorder="1"/>
    <xf numFmtId="0" fontId="11" fillId="7" borderId="23" xfId="0" applyFont="1" applyFill="1" applyBorder="1"/>
    <xf numFmtId="165" fontId="10" fillId="0" borderId="0" xfId="2" applyNumberFormat="1" applyFont="1" applyFill="1" applyBorder="1"/>
    <xf numFmtId="43" fontId="3" fillId="0" borderId="0" xfId="0" applyNumberFormat="1" applyFont="1"/>
    <xf numFmtId="169" fontId="11" fillId="7" borderId="24" xfId="3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left"/>
    </xf>
    <xf numFmtId="0" fontId="20" fillId="6" borderId="15" xfId="0" applyFont="1" applyFill="1" applyBorder="1" applyAlignment="1">
      <alignment horizontal="left" vertical="center"/>
    </xf>
    <xf numFmtId="0" fontId="9" fillId="0" borderId="12" xfId="0" applyFont="1" applyBorder="1" applyAlignment="1"/>
    <xf numFmtId="0" fontId="7" fillId="0" borderId="12" xfId="0" applyFont="1" applyBorder="1" applyAlignment="1"/>
    <xf numFmtId="0" fontId="7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19" fillId="6" borderId="22" xfId="0" applyFont="1" applyFill="1" applyBorder="1" applyAlignment="1" applyProtection="1">
      <alignment horizontal="left"/>
      <protection locked="0"/>
    </xf>
    <xf numFmtId="0" fontId="19" fillId="6" borderId="23" xfId="0" applyFont="1" applyFill="1" applyBorder="1" applyAlignment="1" applyProtection="1">
      <alignment horizontal="left"/>
      <protection locked="0"/>
    </xf>
    <xf numFmtId="0" fontId="19" fillId="6" borderId="24" xfId="0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4" fillId="3" borderId="12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7878"/>
      <color rgb="FFFE7976"/>
      <color rgb="FFF5873D"/>
      <color rgb="FFD5A0E8"/>
      <color rgb="FFCC3399"/>
      <color rgb="FFCC00FF"/>
      <color rgb="FFD60000"/>
      <color rgb="FF205541"/>
      <color rgb="FF00AA4E"/>
      <color rgb="FFF1C3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498764</xdr:colOff>
      <xdr:row>0</xdr:row>
      <xdr:rowOff>50742</xdr:rowOff>
    </xdr:from>
    <xdr:to>
      <xdr:col>0</xdr:col>
      <xdr:colOff>1581901</xdr:colOff>
      <xdr:row>0</xdr:row>
      <xdr:rowOff>479279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28DDA6-E2F6-4843-8FA9-76211832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64" y="50742"/>
          <a:ext cx="1066627" cy="428537"/>
        </a:xfrm>
        <a:prstGeom prst="rect">
          <a:avLst/>
        </a:prstGeom>
      </xdr:spPr>
    </xdr:pic>
    <xdr:clientData/>
  </xdr:twoCellAnchor>
  <xdr:twoCellAnchor editAs="oneCell">
    <xdr:from>
      <xdr:col>5</xdr:col>
      <xdr:colOff>163484</xdr:colOff>
      <xdr:row>0</xdr:row>
      <xdr:rowOff>135082</xdr:rowOff>
    </xdr:from>
    <xdr:to>
      <xdr:col>6</xdr:col>
      <xdr:colOff>401887</xdr:colOff>
      <xdr:row>0</xdr:row>
      <xdr:rowOff>417888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995F16-A478-4A7E-BACD-21701E789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5229" y="135082"/>
          <a:ext cx="1044392" cy="282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114300</xdr:rowOff>
    </xdr:from>
    <xdr:to>
      <xdr:col>2</xdr:col>
      <xdr:colOff>561975</xdr:colOff>
      <xdr:row>2</xdr:row>
      <xdr:rowOff>182169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E1600-CC27-4F3F-9AA0-60888BC3D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14300"/>
          <a:ext cx="1584960" cy="429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87655-6CA8-40C6-89C9-AE054B7E5DCE}">
  <sheetPr>
    <pageSetUpPr fitToPage="1"/>
  </sheetPr>
  <dimension ref="A1:M93"/>
  <sheetViews>
    <sheetView tabSelected="1" zoomScaleNormal="100" workbookViewId="0">
      <selection activeCell="B2" sqref="B2:E2"/>
    </sheetView>
  </sheetViews>
  <sheetFormatPr defaultColWidth="8.88671875" defaultRowHeight="13.8" x14ac:dyDescent="0.25"/>
  <cols>
    <col min="1" max="1" width="27.6640625" style="1" customWidth="1"/>
    <col min="2" max="2" width="16.109375" style="1" customWidth="1"/>
    <col min="3" max="3" width="17.33203125" style="1" customWidth="1"/>
    <col min="4" max="4" width="18.6640625" style="1" customWidth="1"/>
    <col min="5" max="5" width="17.6640625" style="1" customWidth="1"/>
    <col min="6" max="6" width="11.88671875" style="1" customWidth="1"/>
    <col min="7" max="7" width="10.6640625" style="1" customWidth="1"/>
    <col min="8" max="16384" width="8.88671875" style="1"/>
  </cols>
  <sheetData>
    <row r="1" spans="1:10" ht="43.2" customHeight="1" thickBot="1" x14ac:dyDescent="0.3">
      <c r="B1" s="103" t="s">
        <v>0</v>
      </c>
      <c r="C1" s="103"/>
      <c r="D1" s="103"/>
      <c r="E1" s="103"/>
      <c r="F1" s="103"/>
      <c r="G1" s="11"/>
    </row>
    <row r="2" spans="1:10" ht="16.95" customHeight="1" thickBot="1" x14ac:dyDescent="0.35">
      <c r="A2" s="71" t="s">
        <v>1</v>
      </c>
      <c r="B2" s="108"/>
      <c r="C2" s="109"/>
      <c r="D2" s="109"/>
      <c r="E2" s="110"/>
      <c r="F2" s="64"/>
      <c r="G2" s="11"/>
    </row>
    <row r="3" spans="1:10" ht="7.95" customHeight="1" x14ac:dyDescent="0.25">
      <c r="B3" s="64"/>
      <c r="C3" s="64"/>
      <c r="D3" s="64"/>
      <c r="E3" s="64"/>
      <c r="F3" s="64"/>
      <c r="G3" s="11"/>
    </row>
    <row r="4" spans="1:10" s="2" customFormat="1" ht="13.2" customHeight="1" x14ac:dyDescent="0.25">
      <c r="A4" s="53" t="s">
        <v>2</v>
      </c>
      <c r="B4" s="53"/>
      <c r="C4" s="54"/>
      <c r="D4" s="55"/>
      <c r="E4" s="55"/>
      <c r="F4" s="55"/>
      <c r="G4" s="14"/>
    </row>
    <row r="5" spans="1:10" s="2" customFormat="1" ht="13.2" customHeight="1" x14ac:dyDescent="0.25">
      <c r="A5" s="53" t="s">
        <v>3</v>
      </c>
      <c r="B5" s="53"/>
      <c r="C5" s="54"/>
      <c r="D5" s="55"/>
      <c r="E5" s="55"/>
      <c r="F5" s="55"/>
      <c r="G5" s="14"/>
    </row>
    <row r="6" spans="1:10" s="2" customFormat="1" ht="5.4" customHeight="1" x14ac:dyDescent="0.25">
      <c r="C6" s="13"/>
      <c r="D6" s="14"/>
      <c r="E6" s="14"/>
      <c r="F6" s="14"/>
      <c r="G6" s="14"/>
    </row>
    <row r="7" spans="1:10" ht="31.2" customHeight="1" x14ac:dyDescent="0.25">
      <c r="A7" s="106" t="s">
        <v>4</v>
      </c>
      <c r="B7" s="107"/>
      <c r="C7" s="56" t="s">
        <v>5</v>
      </c>
      <c r="D7" s="57" t="s">
        <v>6</v>
      </c>
      <c r="E7" s="57" t="s">
        <v>7</v>
      </c>
      <c r="F7" s="57" t="s">
        <v>8</v>
      </c>
      <c r="G7" s="57" t="s">
        <v>9</v>
      </c>
      <c r="J7" s="12"/>
    </row>
    <row r="8" spans="1:10" x14ac:dyDescent="0.25">
      <c r="A8" s="104" t="s">
        <v>10</v>
      </c>
      <c r="B8" s="105"/>
      <c r="C8" s="15">
        <v>488</v>
      </c>
      <c r="D8" s="72"/>
      <c r="E8" s="15">
        <f t="shared" ref="E8:E15" si="0">C8*D8</f>
        <v>0</v>
      </c>
      <c r="F8" s="16">
        <v>60</v>
      </c>
      <c r="G8" s="17">
        <f t="shared" ref="G8:G15" si="1">F8*D8</f>
        <v>0</v>
      </c>
    </row>
    <row r="9" spans="1:10" x14ac:dyDescent="0.25">
      <c r="A9" s="104" t="s">
        <v>11</v>
      </c>
      <c r="B9" s="105"/>
      <c r="C9" s="15">
        <v>2599</v>
      </c>
      <c r="D9" s="72"/>
      <c r="E9" s="15">
        <f t="shared" si="0"/>
        <v>0</v>
      </c>
      <c r="F9" s="16">
        <v>320</v>
      </c>
      <c r="G9" s="17">
        <f t="shared" si="1"/>
        <v>0</v>
      </c>
    </row>
    <row r="10" spans="1:10" x14ac:dyDescent="0.25">
      <c r="A10" s="104" t="s">
        <v>12</v>
      </c>
      <c r="B10" s="105"/>
      <c r="C10" s="15">
        <v>13016</v>
      </c>
      <c r="D10" s="72"/>
      <c r="E10" s="15">
        <f t="shared" si="0"/>
        <v>0</v>
      </c>
      <c r="F10" s="16">
        <v>1600</v>
      </c>
      <c r="G10" s="17">
        <f t="shared" si="1"/>
        <v>0</v>
      </c>
    </row>
    <row r="11" spans="1:10" x14ac:dyDescent="0.25">
      <c r="A11" s="86" t="s">
        <v>13</v>
      </c>
      <c r="B11" s="87"/>
      <c r="C11" s="15">
        <v>695</v>
      </c>
      <c r="D11" s="72"/>
      <c r="E11" s="15">
        <f t="shared" si="0"/>
        <v>0</v>
      </c>
      <c r="F11" s="16">
        <v>80</v>
      </c>
      <c r="G11" s="17">
        <f t="shared" si="1"/>
        <v>0</v>
      </c>
    </row>
    <row r="12" spans="1:10" x14ac:dyDescent="0.25">
      <c r="A12" s="96" t="s">
        <v>14</v>
      </c>
      <c r="B12" s="97"/>
      <c r="C12" s="15">
        <v>4170</v>
      </c>
      <c r="D12" s="72"/>
      <c r="E12" s="15">
        <f t="shared" si="0"/>
        <v>0</v>
      </c>
      <c r="F12" s="16">
        <v>480</v>
      </c>
      <c r="G12" s="17">
        <f t="shared" si="1"/>
        <v>0</v>
      </c>
    </row>
    <row r="13" spans="1:10" x14ac:dyDescent="0.25">
      <c r="A13" s="96" t="s">
        <v>15</v>
      </c>
      <c r="B13" s="97"/>
      <c r="C13" s="15">
        <v>16679</v>
      </c>
      <c r="D13" s="72"/>
      <c r="E13" s="15">
        <f t="shared" si="0"/>
        <v>0</v>
      </c>
      <c r="F13" s="16">
        <v>1920</v>
      </c>
      <c r="G13" s="17">
        <f t="shared" si="1"/>
        <v>0</v>
      </c>
    </row>
    <row r="14" spans="1:10" x14ac:dyDescent="0.25">
      <c r="A14" s="104" t="s">
        <v>16</v>
      </c>
      <c r="B14" s="105"/>
      <c r="C14" s="15">
        <v>1555</v>
      </c>
      <c r="D14" s="72"/>
      <c r="E14" s="15">
        <f t="shared" si="0"/>
        <v>0</v>
      </c>
      <c r="F14" s="16">
        <v>160</v>
      </c>
      <c r="G14" s="17">
        <f t="shared" si="1"/>
        <v>0</v>
      </c>
    </row>
    <row r="15" spans="1:10" x14ac:dyDescent="0.25">
      <c r="A15" s="104" t="s">
        <v>17</v>
      </c>
      <c r="B15" s="105"/>
      <c r="C15" s="15">
        <v>6220</v>
      </c>
      <c r="D15" s="72"/>
      <c r="E15" s="15">
        <f t="shared" si="0"/>
        <v>0</v>
      </c>
      <c r="F15" s="16">
        <v>640</v>
      </c>
      <c r="G15" s="17">
        <f t="shared" si="1"/>
        <v>0</v>
      </c>
    </row>
    <row r="16" spans="1:10" x14ac:dyDescent="0.25">
      <c r="A16" s="104" t="s">
        <v>18</v>
      </c>
      <c r="B16" s="105"/>
      <c r="C16" s="15">
        <v>1198</v>
      </c>
      <c r="D16" s="72"/>
      <c r="E16" s="15">
        <f t="shared" ref="E16:E17" si="2">C16*D16</f>
        <v>0</v>
      </c>
      <c r="F16" s="16">
        <v>160</v>
      </c>
      <c r="G16" s="17">
        <f t="shared" ref="G16:G21" si="3">F16*D16</f>
        <v>0</v>
      </c>
    </row>
    <row r="17" spans="1:7" x14ac:dyDescent="0.25">
      <c r="A17" s="104" t="s">
        <v>19</v>
      </c>
      <c r="B17" s="105"/>
      <c r="C17" s="15">
        <v>4786</v>
      </c>
      <c r="D17" s="72"/>
      <c r="E17" s="15">
        <f t="shared" si="2"/>
        <v>0</v>
      </c>
      <c r="F17" s="16">
        <v>640</v>
      </c>
      <c r="G17" s="17">
        <f t="shared" si="3"/>
        <v>0</v>
      </c>
    </row>
    <row r="18" spans="1:7" ht="14.4" x14ac:dyDescent="0.25">
      <c r="A18" s="86" t="s">
        <v>21</v>
      </c>
      <c r="B18" s="88"/>
      <c r="C18" s="15">
        <v>1293</v>
      </c>
      <c r="D18" s="73"/>
      <c r="E18" s="15">
        <f t="shared" ref="E18:E24" si="4">C18*D18</f>
        <v>0</v>
      </c>
      <c r="F18" s="16">
        <v>145</v>
      </c>
      <c r="G18" s="17">
        <f t="shared" si="3"/>
        <v>0</v>
      </c>
    </row>
    <row r="19" spans="1:7" ht="14.4" x14ac:dyDescent="0.25">
      <c r="A19" s="86" t="s">
        <v>22</v>
      </c>
      <c r="B19" s="88"/>
      <c r="C19" s="15">
        <v>7110</v>
      </c>
      <c r="D19" s="73"/>
      <c r="E19" s="15">
        <f t="shared" si="4"/>
        <v>0</v>
      </c>
      <c r="F19" s="16">
        <v>795</v>
      </c>
      <c r="G19" s="17">
        <f t="shared" si="3"/>
        <v>0</v>
      </c>
    </row>
    <row r="20" spans="1:7" x14ac:dyDescent="0.25">
      <c r="A20" s="104" t="s">
        <v>23</v>
      </c>
      <c r="B20" s="105"/>
      <c r="C20" s="15">
        <v>920</v>
      </c>
      <c r="D20" s="73"/>
      <c r="E20" s="15">
        <f t="shared" si="4"/>
        <v>0</v>
      </c>
      <c r="F20" s="16">
        <v>150</v>
      </c>
      <c r="G20" s="17">
        <f t="shared" si="3"/>
        <v>0</v>
      </c>
    </row>
    <row r="21" spans="1:7" x14ac:dyDescent="0.25">
      <c r="A21" s="104" t="s">
        <v>24</v>
      </c>
      <c r="B21" s="105"/>
      <c r="C21" s="15">
        <v>5054</v>
      </c>
      <c r="D21" s="73"/>
      <c r="E21" s="15">
        <f t="shared" si="4"/>
        <v>0</v>
      </c>
      <c r="F21" s="16">
        <v>825</v>
      </c>
      <c r="G21" s="17">
        <f t="shared" si="3"/>
        <v>0</v>
      </c>
    </row>
    <row r="22" spans="1:7" ht="14.4" x14ac:dyDescent="0.25">
      <c r="A22" s="104" t="s">
        <v>20</v>
      </c>
      <c r="B22" s="111"/>
      <c r="C22" s="15">
        <v>684</v>
      </c>
      <c r="D22" s="72"/>
      <c r="E22" s="15">
        <f>C22*D22</f>
        <v>0</v>
      </c>
      <c r="F22" s="16">
        <v>80</v>
      </c>
      <c r="G22" s="17">
        <f t="shared" ref="G22" si="5">F22*D22</f>
        <v>0</v>
      </c>
    </row>
    <row r="23" spans="1:7" x14ac:dyDescent="0.25">
      <c r="A23" s="104" t="s">
        <v>25</v>
      </c>
      <c r="B23" s="105"/>
      <c r="C23" s="15">
        <v>1921</v>
      </c>
      <c r="D23" s="73"/>
      <c r="E23" s="15">
        <f t="shared" si="4"/>
        <v>0</v>
      </c>
      <c r="F23" s="16">
        <v>240</v>
      </c>
      <c r="G23" s="17">
        <f>F23*D23</f>
        <v>0</v>
      </c>
    </row>
    <row r="24" spans="1:7" ht="14.4" thickBot="1" x14ac:dyDescent="0.3">
      <c r="A24" s="104" t="s">
        <v>26</v>
      </c>
      <c r="B24" s="105"/>
      <c r="C24" s="15">
        <v>10356.5</v>
      </c>
      <c r="D24" s="73"/>
      <c r="E24" s="15">
        <f t="shared" si="4"/>
        <v>0</v>
      </c>
      <c r="F24" s="16">
        <v>1320</v>
      </c>
      <c r="G24" s="17">
        <f>F24*D24</f>
        <v>0</v>
      </c>
    </row>
    <row r="25" spans="1:7" ht="15" thickBot="1" x14ac:dyDescent="0.3">
      <c r="A25" s="112" t="s">
        <v>27</v>
      </c>
      <c r="B25" s="113"/>
      <c r="C25" s="114"/>
      <c r="D25" s="114"/>
      <c r="E25" s="58">
        <f>SUM(E8:E24)</f>
        <v>0</v>
      </c>
      <c r="F25" s="2"/>
      <c r="G25" s="18"/>
    </row>
    <row r="26" spans="1:7" ht="30.6" customHeight="1" x14ac:dyDescent="0.25">
      <c r="A26" s="121" t="s">
        <v>28</v>
      </c>
      <c r="B26" s="122"/>
      <c r="C26" s="29" t="s">
        <v>5</v>
      </c>
      <c r="D26" s="29" t="s">
        <v>29</v>
      </c>
      <c r="E26" s="30" t="s">
        <v>7</v>
      </c>
      <c r="F26" s="31" t="s">
        <v>8</v>
      </c>
      <c r="G26" s="31" t="s">
        <v>9</v>
      </c>
    </row>
    <row r="27" spans="1:7" ht="14.4" x14ac:dyDescent="0.3">
      <c r="A27" s="115" t="s">
        <v>30</v>
      </c>
      <c r="B27" s="115"/>
      <c r="C27" s="15">
        <v>624</v>
      </c>
      <c r="D27" s="72"/>
      <c r="E27" s="15">
        <f>C27*D27</f>
        <v>0</v>
      </c>
      <c r="F27" s="16">
        <v>40</v>
      </c>
      <c r="G27" s="17">
        <f t="shared" ref="G27:G34" si="6">F27*D27</f>
        <v>0</v>
      </c>
    </row>
    <row r="28" spans="1:7" ht="14.4" x14ac:dyDescent="0.3">
      <c r="A28" s="115" t="s">
        <v>31</v>
      </c>
      <c r="B28" s="115"/>
      <c r="C28" s="15">
        <v>3743</v>
      </c>
      <c r="D28" s="72"/>
      <c r="E28" s="15">
        <f>C28*D28</f>
        <v>0</v>
      </c>
      <c r="F28" s="16">
        <v>240</v>
      </c>
      <c r="G28" s="17">
        <f t="shared" si="6"/>
        <v>0</v>
      </c>
    </row>
    <row r="29" spans="1:7" ht="14.4" x14ac:dyDescent="0.3">
      <c r="A29" s="115" t="s">
        <v>32</v>
      </c>
      <c r="B29" s="115"/>
      <c r="C29" s="15">
        <v>14970</v>
      </c>
      <c r="D29" s="72"/>
      <c r="E29" s="15">
        <f>C29*D29</f>
        <v>0</v>
      </c>
      <c r="F29" s="16">
        <v>960</v>
      </c>
      <c r="G29" s="17">
        <f t="shared" si="6"/>
        <v>0</v>
      </c>
    </row>
    <row r="30" spans="1:7" ht="14.4" x14ac:dyDescent="0.3">
      <c r="A30" s="101" t="s">
        <v>100</v>
      </c>
      <c r="B30" s="102"/>
      <c r="C30" s="15">
        <v>1017</v>
      </c>
      <c r="D30" s="72"/>
      <c r="E30" s="15">
        <f>C30*D30</f>
        <v>0</v>
      </c>
      <c r="F30" s="16">
        <v>60</v>
      </c>
      <c r="G30" s="17">
        <f>F30*D30</f>
        <v>0</v>
      </c>
    </row>
    <row r="31" spans="1:7" ht="14.4" x14ac:dyDescent="0.3">
      <c r="A31" s="101" t="s">
        <v>97</v>
      </c>
      <c r="B31" s="102"/>
      <c r="C31" s="15">
        <v>5492</v>
      </c>
      <c r="D31" s="72"/>
      <c r="E31" s="15">
        <f>C31*D31</f>
        <v>0</v>
      </c>
      <c r="F31" s="16">
        <v>325</v>
      </c>
      <c r="G31" s="17">
        <f>F31*D31</f>
        <v>0</v>
      </c>
    </row>
    <row r="32" spans="1:7" ht="14.4" x14ac:dyDescent="0.3">
      <c r="A32" s="101" t="s">
        <v>33</v>
      </c>
      <c r="B32" s="102"/>
      <c r="C32" s="15">
        <v>588</v>
      </c>
      <c r="D32" s="72"/>
      <c r="E32" s="15">
        <f t="shared" ref="E32:E34" si="7">C32*D32</f>
        <v>0</v>
      </c>
      <c r="F32" s="16">
        <v>40</v>
      </c>
      <c r="G32" s="17">
        <f t="shared" si="6"/>
        <v>0</v>
      </c>
    </row>
    <row r="33" spans="1:13" ht="14.4" x14ac:dyDescent="0.3">
      <c r="A33" s="101" t="s">
        <v>34</v>
      </c>
      <c r="B33" s="102"/>
      <c r="C33" s="15">
        <v>3526</v>
      </c>
      <c r="D33" s="72"/>
      <c r="E33" s="15">
        <f t="shared" si="7"/>
        <v>0</v>
      </c>
      <c r="F33" s="16">
        <v>240</v>
      </c>
      <c r="G33" s="17">
        <f t="shared" si="6"/>
        <v>0</v>
      </c>
    </row>
    <row r="34" spans="1:13" ht="14.4" x14ac:dyDescent="0.3">
      <c r="A34" s="101" t="s">
        <v>35</v>
      </c>
      <c r="B34" s="102"/>
      <c r="C34" s="15">
        <v>14102</v>
      </c>
      <c r="D34" s="72"/>
      <c r="E34" s="15">
        <f t="shared" si="7"/>
        <v>0</v>
      </c>
      <c r="F34" s="16">
        <v>960</v>
      </c>
      <c r="G34" s="17">
        <f t="shared" si="6"/>
        <v>0</v>
      </c>
    </row>
    <row r="35" spans="1:13" ht="14.4" x14ac:dyDescent="0.3">
      <c r="A35" s="101" t="s">
        <v>36</v>
      </c>
      <c r="B35" s="102"/>
      <c r="C35" s="15">
        <v>613</v>
      </c>
      <c r="D35" s="72"/>
      <c r="E35" s="15">
        <f t="shared" ref="E35:E37" si="8">C35*D35</f>
        <v>0</v>
      </c>
      <c r="F35" s="16">
        <v>40</v>
      </c>
      <c r="G35" s="17">
        <f t="shared" ref="G35:G37" si="9">F35*D35</f>
        <v>0</v>
      </c>
    </row>
    <row r="36" spans="1:13" ht="14.4" x14ac:dyDescent="0.3">
      <c r="A36" s="101" t="s">
        <v>37</v>
      </c>
      <c r="B36" s="102"/>
      <c r="C36" s="15">
        <v>3677</v>
      </c>
      <c r="D36" s="72"/>
      <c r="E36" s="15">
        <f t="shared" si="8"/>
        <v>0</v>
      </c>
      <c r="F36" s="16">
        <v>240</v>
      </c>
      <c r="G36" s="17">
        <f t="shared" si="9"/>
        <v>0</v>
      </c>
    </row>
    <row r="37" spans="1:13" ht="15" thickBot="1" x14ac:dyDescent="0.35">
      <c r="A37" s="101" t="s">
        <v>38</v>
      </c>
      <c r="B37" s="102"/>
      <c r="C37" s="15">
        <v>14710</v>
      </c>
      <c r="D37" s="72"/>
      <c r="E37" s="15">
        <f t="shared" si="8"/>
        <v>0</v>
      </c>
      <c r="F37" s="16">
        <v>960</v>
      </c>
      <c r="G37" s="17">
        <f t="shared" si="9"/>
        <v>0</v>
      </c>
    </row>
    <row r="38" spans="1:13" s="3" customFormat="1" ht="15" customHeight="1" x14ac:dyDescent="0.25">
      <c r="A38" s="117" t="s">
        <v>39</v>
      </c>
      <c r="B38" s="118"/>
      <c r="C38" s="119"/>
      <c r="D38" s="120"/>
      <c r="E38" s="38">
        <f>SUM(E27:E37)</f>
        <v>0</v>
      </c>
      <c r="F38" s="4"/>
      <c r="G38" s="20"/>
    </row>
    <row r="39" spans="1:13" ht="30.6" customHeight="1" x14ac:dyDescent="0.25">
      <c r="A39" s="116" t="s">
        <v>40</v>
      </c>
      <c r="B39" s="116"/>
      <c r="C39" s="33" t="s">
        <v>5</v>
      </c>
      <c r="D39" s="33" t="s">
        <v>29</v>
      </c>
      <c r="E39" s="34" t="s">
        <v>7</v>
      </c>
      <c r="F39" s="34" t="s">
        <v>8</v>
      </c>
      <c r="G39" s="34" t="s">
        <v>9</v>
      </c>
    </row>
    <row r="40" spans="1:13" x14ac:dyDescent="0.25">
      <c r="A40" s="98" t="s">
        <v>58</v>
      </c>
      <c r="B40" s="98"/>
      <c r="C40" s="19">
        <v>1320</v>
      </c>
      <c r="D40" s="74"/>
      <c r="E40" s="19">
        <f>C40*D40</f>
        <v>0</v>
      </c>
      <c r="F40" s="21">
        <v>128</v>
      </c>
      <c r="G40" s="22">
        <f>F40*D40</f>
        <v>0</v>
      </c>
    </row>
    <row r="41" spans="1:13" x14ac:dyDescent="0.25">
      <c r="A41" s="99" t="s">
        <v>41</v>
      </c>
      <c r="B41" s="99"/>
      <c r="C41" s="15">
        <v>338</v>
      </c>
      <c r="D41" s="72"/>
      <c r="E41" s="15">
        <f t="shared" ref="E41:E61" si="10">C41*D41</f>
        <v>0</v>
      </c>
      <c r="F41" s="16">
        <v>20</v>
      </c>
      <c r="G41" s="17">
        <f t="shared" ref="G41:G61" si="11">F41*D41</f>
        <v>0</v>
      </c>
    </row>
    <row r="42" spans="1:13" x14ac:dyDescent="0.25">
      <c r="A42" s="99" t="s">
        <v>42</v>
      </c>
      <c r="B42" s="99"/>
      <c r="C42" s="15">
        <v>2367</v>
      </c>
      <c r="D42" s="72"/>
      <c r="E42" s="15">
        <f t="shared" si="10"/>
        <v>0</v>
      </c>
      <c r="F42" s="16">
        <v>140</v>
      </c>
      <c r="G42" s="17">
        <f t="shared" si="11"/>
        <v>0</v>
      </c>
    </row>
    <row r="43" spans="1:13" x14ac:dyDescent="0.25">
      <c r="A43" s="99" t="s">
        <v>61</v>
      </c>
      <c r="B43" s="99"/>
      <c r="C43" s="15">
        <v>440</v>
      </c>
      <c r="D43" s="72"/>
      <c r="E43" s="15">
        <f>C43*D43</f>
        <v>0</v>
      </c>
      <c r="F43" s="16">
        <v>40</v>
      </c>
      <c r="G43" s="17">
        <f>F43*D43</f>
        <v>0</v>
      </c>
    </row>
    <row r="44" spans="1:13" x14ac:dyDescent="0.25">
      <c r="A44" s="99" t="s">
        <v>62</v>
      </c>
      <c r="B44" s="99"/>
      <c r="C44" s="15">
        <v>2530</v>
      </c>
      <c r="D44" s="72"/>
      <c r="E44" s="15">
        <f>C44*D44</f>
        <v>0</v>
      </c>
      <c r="F44" s="16">
        <v>230</v>
      </c>
      <c r="G44" s="17">
        <f>F44*D44</f>
        <v>0</v>
      </c>
    </row>
    <row r="45" spans="1:13" x14ac:dyDescent="0.25">
      <c r="A45" s="99" t="s">
        <v>63</v>
      </c>
      <c r="B45" s="99"/>
      <c r="C45" s="15">
        <v>10600</v>
      </c>
      <c r="D45" s="72"/>
      <c r="E45" s="15">
        <f>C45*D45</f>
        <v>0</v>
      </c>
      <c r="F45" s="16">
        <v>1000</v>
      </c>
      <c r="G45" s="17">
        <f>F45*D45</f>
        <v>0</v>
      </c>
    </row>
    <row r="46" spans="1:13" x14ac:dyDescent="0.25">
      <c r="A46" s="99" t="s">
        <v>43</v>
      </c>
      <c r="B46" s="99"/>
      <c r="C46" s="15">
        <v>533</v>
      </c>
      <c r="D46" s="72"/>
      <c r="E46" s="15">
        <f t="shared" ref="E46:E48" si="12">C46*D46</f>
        <v>0</v>
      </c>
      <c r="F46" s="16">
        <v>40</v>
      </c>
      <c r="G46" s="17">
        <f t="shared" ref="G46:G48" si="13">F46*D46</f>
        <v>0</v>
      </c>
      <c r="M46" s="5"/>
    </row>
    <row r="47" spans="1:13" x14ac:dyDescent="0.25">
      <c r="A47" s="99" t="s">
        <v>44</v>
      </c>
      <c r="B47" s="99"/>
      <c r="C47" s="15">
        <v>3200</v>
      </c>
      <c r="D47" s="72"/>
      <c r="E47" s="15">
        <f t="shared" si="12"/>
        <v>0</v>
      </c>
      <c r="F47" s="16">
        <v>240</v>
      </c>
      <c r="G47" s="17">
        <f t="shared" si="13"/>
        <v>0</v>
      </c>
    </row>
    <row r="48" spans="1:13" x14ac:dyDescent="0.25">
      <c r="A48" s="99" t="s">
        <v>45</v>
      </c>
      <c r="B48" s="99"/>
      <c r="C48" s="15">
        <v>12801</v>
      </c>
      <c r="D48" s="72"/>
      <c r="E48" s="15">
        <f t="shared" si="12"/>
        <v>0</v>
      </c>
      <c r="F48" s="16">
        <v>960</v>
      </c>
      <c r="G48" s="17">
        <f t="shared" si="13"/>
        <v>0</v>
      </c>
    </row>
    <row r="49" spans="1:7" x14ac:dyDescent="0.25">
      <c r="A49" s="99" t="s">
        <v>46</v>
      </c>
      <c r="B49" s="99"/>
      <c r="C49" s="15">
        <v>1480</v>
      </c>
      <c r="D49" s="72"/>
      <c r="E49" s="15">
        <f t="shared" si="10"/>
        <v>0</v>
      </c>
      <c r="F49" s="16">
        <v>80</v>
      </c>
      <c r="G49" s="17">
        <f t="shared" si="11"/>
        <v>0</v>
      </c>
    </row>
    <row r="50" spans="1:7" x14ac:dyDescent="0.25">
      <c r="A50" s="99" t="s">
        <v>47</v>
      </c>
      <c r="B50" s="99"/>
      <c r="C50" s="15">
        <v>5920</v>
      </c>
      <c r="D50" s="72"/>
      <c r="E50" s="15">
        <f t="shared" si="10"/>
        <v>0</v>
      </c>
      <c r="F50" s="16">
        <v>320</v>
      </c>
      <c r="G50" s="17">
        <f t="shared" si="11"/>
        <v>0</v>
      </c>
    </row>
    <row r="51" spans="1:7" x14ac:dyDescent="0.25">
      <c r="A51" s="99" t="s">
        <v>56</v>
      </c>
      <c r="B51" s="99"/>
      <c r="C51" s="15">
        <v>2345</v>
      </c>
      <c r="D51" s="72"/>
      <c r="E51" s="15">
        <f>C51*D51</f>
        <v>0</v>
      </c>
      <c r="F51" s="16">
        <v>80</v>
      </c>
      <c r="G51" s="17">
        <f>F51*D51</f>
        <v>0</v>
      </c>
    </row>
    <row r="52" spans="1:7" x14ac:dyDescent="0.25">
      <c r="A52" s="99" t="s">
        <v>59</v>
      </c>
      <c r="B52" s="99"/>
      <c r="C52" s="15">
        <v>1147</v>
      </c>
      <c r="D52" s="72"/>
      <c r="E52" s="15">
        <f>C52*D52</f>
        <v>0</v>
      </c>
      <c r="F52" s="16">
        <v>160</v>
      </c>
      <c r="G52" s="17">
        <f>F52*D52</f>
        <v>0</v>
      </c>
    </row>
    <row r="53" spans="1:7" x14ac:dyDescent="0.25">
      <c r="A53" s="99" t="s">
        <v>48</v>
      </c>
      <c r="B53" s="99"/>
      <c r="C53" s="15">
        <v>279</v>
      </c>
      <c r="D53" s="72"/>
      <c r="E53" s="15">
        <f t="shared" ref="E53" si="14">C53*D53</f>
        <v>0</v>
      </c>
      <c r="F53" s="16">
        <v>80</v>
      </c>
      <c r="G53" s="17">
        <f t="shared" ref="G53" si="15">F53*D53</f>
        <v>0</v>
      </c>
    </row>
    <row r="54" spans="1:7" ht="14.4" x14ac:dyDescent="0.3">
      <c r="A54" s="101" t="s">
        <v>60</v>
      </c>
      <c r="B54" s="102"/>
      <c r="C54" s="15">
        <v>1085</v>
      </c>
      <c r="D54" s="72"/>
      <c r="E54" s="15">
        <f>C54*D54</f>
        <v>0</v>
      </c>
      <c r="F54" s="16">
        <v>80</v>
      </c>
      <c r="G54" s="17">
        <f>F54*D54</f>
        <v>0</v>
      </c>
    </row>
    <row r="55" spans="1:7" ht="14.4" x14ac:dyDescent="0.3">
      <c r="A55" s="101" t="s">
        <v>99</v>
      </c>
      <c r="B55" s="102"/>
      <c r="C55" s="15">
        <v>2373</v>
      </c>
      <c r="D55" s="72"/>
      <c r="E55" s="15">
        <f>C55*D55</f>
        <v>0</v>
      </c>
      <c r="F55" s="16">
        <v>160</v>
      </c>
      <c r="G55" s="17">
        <f>F55*D55</f>
        <v>0</v>
      </c>
    </row>
    <row r="56" spans="1:7" ht="14.4" x14ac:dyDescent="0.3">
      <c r="A56" s="101" t="s">
        <v>49</v>
      </c>
      <c r="B56" s="102"/>
      <c r="C56" s="15">
        <v>637</v>
      </c>
      <c r="D56" s="72"/>
      <c r="E56" s="15">
        <f>C56*D56</f>
        <v>0</v>
      </c>
      <c r="F56" s="16">
        <v>40</v>
      </c>
      <c r="G56" s="17">
        <f>F57*D56</f>
        <v>0</v>
      </c>
    </row>
    <row r="57" spans="1:7" ht="14.4" x14ac:dyDescent="0.3">
      <c r="A57" s="101" t="s">
        <v>50</v>
      </c>
      <c r="B57" s="102"/>
      <c r="C57" s="15">
        <v>3822</v>
      </c>
      <c r="D57" s="72"/>
      <c r="E57" s="15">
        <f>C57*D57</f>
        <v>0</v>
      </c>
      <c r="F57" s="16">
        <v>240</v>
      </c>
      <c r="G57" s="17">
        <f>F35*D57</f>
        <v>0</v>
      </c>
    </row>
    <row r="58" spans="1:7" x14ac:dyDescent="0.25">
      <c r="A58" s="99" t="s">
        <v>51</v>
      </c>
      <c r="B58" s="99"/>
      <c r="C58" s="15">
        <v>289</v>
      </c>
      <c r="D58" s="72"/>
      <c r="E58" s="15">
        <f t="shared" si="10"/>
        <v>0</v>
      </c>
      <c r="F58" s="16">
        <v>40</v>
      </c>
      <c r="G58" s="17">
        <f t="shared" si="11"/>
        <v>0</v>
      </c>
    </row>
    <row r="59" spans="1:7" x14ac:dyDescent="0.25">
      <c r="A59" s="99" t="s">
        <v>52</v>
      </c>
      <c r="B59" s="99"/>
      <c r="C59" s="15">
        <v>18515</v>
      </c>
      <c r="D59" s="72"/>
      <c r="E59" s="15">
        <f t="shared" si="10"/>
        <v>0</v>
      </c>
      <c r="F59" s="16">
        <v>2560</v>
      </c>
      <c r="G59" s="17">
        <f t="shared" si="11"/>
        <v>0</v>
      </c>
    </row>
    <row r="60" spans="1:7" x14ac:dyDescent="0.25">
      <c r="A60" s="89" t="s">
        <v>53</v>
      </c>
      <c r="B60" s="89"/>
      <c r="C60" s="15">
        <v>689</v>
      </c>
      <c r="D60" s="72"/>
      <c r="E60" s="15">
        <f t="shared" si="10"/>
        <v>0</v>
      </c>
      <c r="F60" s="16">
        <v>40</v>
      </c>
      <c r="G60" s="17">
        <f t="shared" si="11"/>
        <v>0</v>
      </c>
    </row>
    <row r="61" spans="1:7" x14ac:dyDescent="0.25">
      <c r="A61" s="99" t="s">
        <v>54</v>
      </c>
      <c r="B61" s="99"/>
      <c r="C61" s="15">
        <v>196</v>
      </c>
      <c r="D61" s="72"/>
      <c r="E61" s="15">
        <f t="shared" si="10"/>
        <v>0</v>
      </c>
      <c r="F61" s="16">
        <v>40</v>
      </c>
      <c r="G61" s="17">
        <f t="shared" si="11"/>
        <v>0</v>
      </c>
    </row>
    <row r="62" spans="1:7" x14ac:dyDescent="0.25">
      <c r="A62" s="98" t="s">
        <v>57</v>
      </c>
      <c r="B62" s="98"/>
      <c r="C62" s="19">
        <v>2802</v>
      </c>
      <c r="D62" s="74"/>
      <c r="E62" s="19">
        <f>C62*D62</f>
        <v>0</v>
      </c>
      <c r="F62" s="21">
        <v>160</v>
      </c>
      <c r="G62" s="22">
        <f>F62*D62</f>
        <v>0</v>
      </c>
    </row>
    <row r="63" spans="1:7" ht="14.4" thickBot="1" x14ac:dyDescent="0.3">
      <c r="A63" s="96" t="s">
        <v>55</v>
      </c>
      <c r="B63" s="97"/>
      <c r="C63" s="19">
        <v>3936</v>
      </c>
      <c r="D63" s="74"/>
      <c r="E63" s="19">
        <f t="shared" ref="E63" si="16">C63*D63</f>
        <v>0</v>
      </c>
      <c r="F63" s="21">
        <v>320</v>
      </c>
      <c r="G63" s="22">
        <f t="shared" ref="G63" si="17">F63*D63</f>
        <v>0</v>
      </c>
    </row>
    <row r="64" spans="1:7" ht="15" thickBot="1" x14ac:dyDescent="0.35">
      <c r="A64" s="93" t="s">
        <v>64</v>
      </c>
      <c r="B64" s="93"/>
      <c r="C64" s="94"/>
      <c r="D64" s="95"/>
      <c r="E64" s="35">
        <f>SUM(E40:E63)</f>
        <v>0</v>
      </c>
      <c r="F64" s="32"/>
      <c r="G64" s="23"/>
    </row>
    <row r="65" spans="1:7" ht="14.4" thickBot="1" x14ac:dyDescent="0.3">
      <c r="A65" s="2"/>
      <c r="B65" s="2"/>
      <c r="C65" s="2"/>
      <c r="D65" s="2"/>
      <c r="E65" s="2"/>
      <c r="F65" s="2"/>
      <c r="G65" s="2"/>
    </row>
    <row r="66" spans="1:7" ht="14.4" thickBot="1" x14ac:dyDescent="0.3">
      <c r="A66" s="92" t="s">
        <v>65</v>
      </c>
      <c r="B66" s="92"/>
      <c r="C66" s="92"/>
      <c r="D66" s="92"/>
      <c r="E66" s="70">
        <f>SUM(E64,E38,E25)</f>
        <v>0</v>
      </c>
      <c r="F66" s="60"/>
      <c r="G66" s="61"/>
    </row>
    <row r="67" spans="1:7" ht="14.4" thickBot="1" x14ac:dyDescent="0.3">
      <c r="A67" s="65" t="s">
        <v>66</v>
      </c>
      <c r="B67" s="66"/>
      <c r="C67" s="67"/>
      <c r="D67" s="67"/>
      <c r="E67" s="68" t="str">
        <f>IF(G67&gt;=160,"QUALIFIED","NOT QUALIFIED")</f>
        <v>NOT QUALIFIED</v>
      </c>
      <c r="F67" s="69"/>
      <c r="G67" s="75">
        <f>SUM(G14:G15,G51,G62)</f>
        <v>0</v>
      </c>
    </row>
    <row r="68" spans="1:7" x14ac:dyDescent="0.25">
      <c r="A68" s="4"/>
      <c r="B68" s="4"/>
      <c r="C68" s="2"/>
      <c r="D68" s="2"/>
      <c r="E68" s="27"/>
      <c r="F68" s="28"/>
      <c r="G68" s="37"/>
    </row>
    <row r="69" spans="1:7" x14ac:dyDescent="0.25">
      <c r="A69" s="100" t="s">
        <v>67</v>
      </c>
      <c r="B69" s="100"/>
      <c r="C69" s="100"/>
      <c r="D69" s="100"/>
      <c r="E69" s="24">
        <f>E25</f>
        <v>0</v>
      </c>
      <c r="F69" s="2"/>
      <c r="G69" s="2"/>
    </row>
    <row r="70" spans="1:7" ht="14.4" thickBot="1" x14ac:dyDescent="0.3">
      <c r="A70" s="100" t="s">
        <v>68</v>
      </c>
      <c r="B70" s="100"/>
      <c r="C70" s="100"/>
      <c r="D70" s="100"/>
      <c r="E70" s="25">
        <f>IFERROR(HLOOKUP(E66,B85:D87,2),0)</f>
        <v>0</v>
      </c>
      <c r="F70" s="2"/>
      <c r="G70" s="2"/>
    </row>
    <row r="71" spans="1:7" ht="14.4" thickBot="1" x14ac:dyDescent="0.3">
      <c r="A71" s="90" t="s">
        <v>69</v>
      </c>
      <c r="B71" s="91"/>
      <c r="C71" s="91"/>
      <c r="D71" s="91"/>
      <c r="E71" s="59">
        <f>E69*E70</f>
        <v>0</v>
      </c>
      <c r="F71" s="2"/>
      <c r="G71" s="2"/>
    </row>
    <row r="72" spans="1:7" x14ac:dyDescent="0.25">
      <c r="A72" s="4"/>
      <c r="B72" s="4"/>
      <c r="C72" s="2"/>
      <c r="D72" s="2"/>
      <c r="E72" s="6"/>
      <c r="F72" s="2"/>
      <c r="G72" s="2"/>
    </row>
    <row r="73" spans="1:7" x14ac:dyDescent="0.25">
      <c r="A73" s="2" t="s">
        <v>70</v>
      </c>
      <c r="B73" s="2"/>
      <c r="C73" s="2"/>
      <c r="D73" s="2"/>
      <c r="E73" s="24">
        <f>E38</f>
        <v>0</v>
      </c>
      <c r="F73" s="2"/>
      <c r="G73" s="2"/>
    </row>
    <row r="74" spans="1:7" ht="14.4" thickBot="1" x14ac:dyDescent="0.3">
      <c r="A74" s="2" t="s">
        <v>68</v>
      </c>
      <c r="B74" s="2"/>
      <c r="C74" s="2"/>
      <c r="D74" s="2"/>
      <c r="E74" s="25">
        <f>IFERROR(HLOOKUP(E66,B85:D87,3),0)</f>
        <v>0</v>
      </c>
      <c r="F74" s="2"/>
      <c r="G74" s="2"/>
    </row>
    <row r="75" spans="1:7" ht="14.4" thickBot="1" x14ac:dyDescent="0.3">
      <c r="A75" s="40" t="s">
        <v>71</v>
      </c>
      <c r="B75" s="41"/>
      <c r="C75" s="41"/>
      <c r="D75" s="41"/>
      <c r="E75" s="39">
        <f>E73*E74</f>
        <v>0</v>
      </c>
      <c r="F75" s="2"/>
      <c r="G75" s="2"/>
    </row>
    <row r="76" spans="1:7" x14ac:dyDescent="0.25">
      <c r="A76" s="4"/>
      <c r="B76" s="4"/>
      <c r="C76" s="4"/>
      <c r="D76" s="4"/>
      <c r="E76" s="26"/>
      <c r="F76" s="2"/>
      <c r="G76" s="2"/>
    </row>
    <row r="77" spans="1:7" x14ac:dyDescent="0.25">
      <c r="A77" s="2" t="s">
        <v>72</v>
      </c>
      <c r="B77" s="4"/>
      <c r="C77" s="4"/>
      <c r="D77" s="4"/>
      <c r="E77" s="24">
        <f>SUM(E27:E37,E46:E48)</f>
        <v>0</v>
      </c>
      <c r="F77" s="2"/>
      <c r="G77" s="2"/>
    </row>
    <row r="78" spans="1:7" x14ac:dyDescent="0.25">
      <c r="A78" s="2" t="s">
        <v>73</v>
      </c>
      <c r="B78" s="4"/>
      <c r="C78" s="4"/>
      <c r="D78" s="4"/>
      <c r="E78" s="24">
        <f>SUM(E49:E50,E58:E59)</f>
        <v>0</v>
      </c>
      <c r="F78" s="2"/>
      <c r="G78" s="2"/>
    </row>
    <row r="79" spans="1:7" ht="14.4" thickBot="1" x14ac:dyDescent="0.3">
      <c r="A79" s="2" t="s">
        <v>74</v>
      </c>
      <c r="B79" s="4"/>
      <c r="C79" s="4"/>
      <c r="D79" s="4"/>
      <c r="E79" s="83">
        <f>MIN(SUM(G27:G37,G46:G48),SUM(G49:G50,G58:G59))</f>
        <v>0</v>
      </c>
      <c r="F79" s="2"/>
      <c r="G79" s="2"/>
    </row>
    <row r="80" spans="1:7" ht="14.4" thickBot="1" x14ac:dyDescent="0.3">
      <c r="A80" s="81" t="s">
        <v>75</v>
      </c>
      <c r="B80" s="82"/>
      <c r="C80" s="82"/>
      <c r="D80" s="82"/>
      <c r="E80" s="85" t="str">
        <f>IFERROR(0.02*((E79*(SUM(E27:E37,E46:E48)/SUM(G27:G37,G46:G48)))+(E79*(SUM(E49:E50,E58:E59)/SUM(G49:G50,G58:G59)))),"-")</f>
        <v>-</v>
      </c>
      <c r="F80" s="2"/>
      <c r="G80" s="84"/>
    </row>
    <row r="81" spans="1:7" ht="14.4" thickBot="1" x14ac:dyDescent="0.3">
      <c r="A81" s="4"/>
      <c r="B81" s="4"/>
      <c r="C81" s="4"/>
      <c r="D81" s="4"/>
      <c r="E81" s="26"/>
      <c r="F81" s="2"/>
      <c r="G81" s="2"/>
    </row>
    <row r="82" spans="1:7" ht="14.4" thickBot="1" x14ac:dyDescent="0.3">
      <c r="A82" s="50" t="s">
        <v>76</v>
      </c>
      <c r="B82" s="51"/>
      <c r="C82" s="51"/>
      <c r="D82" s="51"/>
      <c r="E82" s="52">
        <f>SUM(E71,E75,E80)</f>
        <v>0</v>
      </c>
      <c r="F82" s="2"/>
      <c r="G82" s="2"/>
    </row>
    <row r="83" spans="1:7" ht="14.4" thickBot="1" x14ac:dyDescent="0.3">
      <c r="A83" s="2"/>
      <c r="B83" s="2"/>
      <c r="C83" s="2"/>
      <c r="D83" s="2"/>
      <c r="E83" s="2"/>
      <c r="F83" s="2"/>
      <c r="G83" s="2"/>
    </row>
    <row r="84" spans="1:7" ht="14.4" x14ac:dyDescent="0.25">
      <c r="A84" s="7" t="s">
        <v>77</v>
      </c>
      <c r="B84" s="8" t="s">
        <v>78</v>
      </c>
      <c r="C84" s="9"/>
      <c r="D84" s="10"/>
      <c r="E84" s="53" t="s">
        <v>79</v>
      </c>
      <c r="F84" s="53"/>
      <c r="G84" s="53"/>
    </row>
    <row r="85" spans="1:7" x14ac:dyDescent="0.25">
      <c r="A85" s="42"/>
      <c r="B85" s="80">
        <v>7500</v>
      </c>
      <c r="C85" s="79">
        <v>40000</v>
      </c>
      <c r="D85" s="43">
        <v>90000</v>
      </c>
      <c r="E85" s="53" t="s">
        <v>80</v>
      </c>
      <c r="F85" s="53"/>
      <c r="G85" s="53"/>
    </row>
    <row r="86" spans="1:7" x14ac:dyDescent="0.25">
      <c r="A86" s="44" t="s">
        <v>81</v>
      </c>
      <c r="B86" s="45">
        <v>0.04</v>
      </c>
      <c r="C86" s="45">
        <v>0.08</v>
      </c>
      <c r="D86" s="46">
        <v>0.12</v>
      </c>
      <c r="E86" s="53" t="s">
        <v>82</v>
      </c>
      <c r="F86" s="53"/>
      <c r="G86" s="53"/>
    </row>
    <row r="87" spans="1:7" ht="14.4" thickBot="1" x14ac:dyDescent="0.3">
      <c r="A87" s="47" t="s">
        <v>83</v>
      </c>
      <c r="B87" s="48">
        <v>0.04</v>
      </c>
      <c r="C87" s="48">
        <v>0.06</v>
      </c>
      <c r="D87" s="49">
        <v>0.08</v>
      </c>
      <c r="E87" s="53" t="s">
        <v>84</v>
      </c>
      <c r="F87" s="53"/>
      <c r="G87" s="53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 t="s">
        <v>77</v>
      </c>
      <c r="F89" s="2"/>
      <c r="G89" s="2"/>
    </row>
    <row r="90" spans="1:7" x14ac:dyDescent="0.25">
      <c r="A90" s="2"/>
      <c r="B90" s="2"/>
      <c r="F90" s="2"/>
      <c r="G90" s="2"/>
    </row>
    <row r="91" spans="1:7" x14ac:dyDescent="0.25">
      <c r="A91" s="2"/>
      <c r="B91" s="2"/>
      <c r="F91" s="2" t="s">
        <v>77</v>
      </c>
      <c r="G91" s="2"/>
    </row>
    <row r="92" spans="1:7" x14ac:dyDescent="0.25">
      <c r="A92" s="2"/>
      <c r="B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</sheetData>
  <sheetProtection algorithmName="SHA-512" hashValue="+NsGtMPYME/8SIMWy9ZgcCDvH1u34SQTtc3JGWKECpEB1lTdMOFBwychCSOjAwLQm+njapO+K1dzg7Hd8Qkhhw==" saltValue="yytxFdW+oPhgTSb9lgxPKw==" spinCount="100000" sheet="1" objects="1" scenarios="1"/>
  <mergeCells count="60">
    <mergeCell ref="A53:B53"/>
    <mergeCell ref="A56:B56"/>
    <mergeCell ref="A58:B58"/>
    <mergeCell ref="A59:B59"/>
    <mergeCell ref="A57:B57"/>
    <mergeCell ref="A55:B55"/>
    <mergeCell ref="A24:B24"/>
    <mergeCell ref="A25:D25"/>
    <mergeCell ref="A27:B27"/>
    <mergeCell ref="A39:B39"/>
    <mergeCell ref="A41:B41"/>
    <mergeCell ref="A28:B28"/>
    <mergeCell ref="A29:B29"/>
    <mergeCell ref="A38:D38"/>
    <mergeCell ref="A26:B26"/>
    <mergeCell ref="A30:B30"/>
    <mergeCell ref="A31:B31"/>
    <mergeCell ref="A32:B32"/>
    <mergeCell ref="A33:B33"/>
    <mergeCell ref="A34:B34"/>
    <mergeCell ref="A46:B46"/>
    <mergeCell ref="A35:B35"/>
    <mergeCell ref="A49:B49"/>
    <mergeCell ref="A50:B50"/>
    <mergeCell ref="A36:B36"/>
    <mergeCell ref="A37:B37"/>
    <mergeCell ref="A42:B42"/>
    <mergeCell ref="A48:B48"/>
    <mergeCell ref="B1:F1"/>
    <mergeCell ref="A23:B23"/>
    <mergeCell ref="A15:B15"/>
    <mergeCell ref="A14:B14"/>
    <mergeCell ref="A10:B10"/>
    <mergeCell ref="A9:B9"/>
    <mergeCell ref="A8:B8"/>
    <mergeCell ref="A7:B7"/>
    <mergeCell ref="B2:E2"/>
    <mergeCell ref="A22:B22"/>
    <mergeCell ref="A16:B16"/>
    <mergeCell ref="A17:B17"/>
    <mergeCell ref="A20:B20"/>
    <mergeCell ref="A21:B21"/>
    <mergeCell ref="A12:B12"/>
    <mergeCell ref="A13:B13"/>
    <mergeCell ref="A71:D71"/>
    <mergeCell ref="A66:D66"/>
    <mergeCell ref="A64:D64"/>
    <mergeCell ref="A63:B63"/>
    <mergeCell ref="A40:B40"/>
    <mergeCell ref="A51:B51"/>
    <mergeCell ref="A70:D70"/>
    <mergeCell ref="A43:B43"/>
    <mergeCell ref="A47:B47"/>
    <mergeCell ref="A44:B44"/>
    <mergeCell ref="A45:B45"/>
    <mergeCell ref="A52:B52"/>
    <mergeCell ref="A62:B62"/>
    <mergeCell ref="A54:B54"/>
    <mergeCell ref="A61:B61"/>
    <mergeCell ref="A69:D69"/>
  </mergeCells>
  <pageMargins left="0.7" right="0.7" top="0.75" bottom="0.75" header="0.3" footer="0.3"/>
  <pageSetup scale="7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915-7898-4AC1-9DFF-8F34F805D7BC}">
  <dimension ref="A3:N19"/>
  <sheetViews>
    <sheetView workbookViewId="0"/>
  </sheetViews>
  <sheetFormatPr defaultRowHeight="14.4" x14ac:dyDescent="0.3"/>
  <sheetData>
    <row r="3" spans="1:14" ht="22.2" customHeight="1" x14ac:dyDescent="0.3"/>
    <row r="4" spans="1:14" ht="19.95" customHeight="1" x14ac:dyDescent="0.3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9.95" customHeight="1" x14ac:dyDescent="0.3">
      <c r="A5" s="36" t="s">
        <v>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9.95" customHeight="1" x14ac:dyDescent="0.3">
      <c r="A6" s="36" t="s">
        <v>87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9.95" customHeight="1" x14ac:dyDescent="0.3">
      <c r="A7" s="36" t="s">
        <v>88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9.95" customHeight="1" x14ac:dyDescent="0.3">
      <c r="A8" s="36" t="s">
        <v>89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9.95" customHeight="1" x14ac:dyDescent="0.3">
      <c r="A9" s="36" t="s">
        <v>90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9.95" customHeight="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9.95" customHeight="1" x14ac:dyDescent="0.3">
      <c r="A11" s="36" t="s">
        <v>91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9.95" customHeight="1" x14ac:dyDescent="0.3">
      <c r="A12" s="36" t="s">
        <v>92</v>
      </c>
    </row>
    <row r="13" spans="1:14" ht="19.95" customHeight="1" x14ac:dyDescent="0.3">
      <c r="A13" s="36"/>
    </row>
    <row r="14" spans="1:14" ht="19.95" customHeight="1" x14ac:dyDescent="0.3">
      <c r="A14" s="36"/>
    </row>
    <row r="15" spans="1:14" x14ac:dyDescent="0.3">
      <c r="A15" s="62" t="s">
        <v>93</v>
      </c>
    </row>
    <row r="16" spans="1:14" s="63" customFormat="1" ht="15" customHeight="1" x14ac:dyDescent="0.25">
      <c r="A16" s="76" t="s">
        <v>98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s="63" customFormat="1" ht="15" customHeight="1" x14ac:dyDescent="0.25">
      <c r="A17" s="76" t="s">
        <v>94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x14ac:dyDescent="0.3">
      <c r="A18" s="76" t="s">
        <v>95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x14ac:dyDescent="0.3">
      <c r="A19" s="76" t="s">
        <v>96</v>
      </c>
      <c r="B19" s="78"/>
      <c r="C19" s="78"/>
      <c r="D19" s="78"/>
      <c r="E19" s="78"/>
      <c r="F19" s="78"/>
      <c r="G19" s="78"/>
      <c r="H19" s="78"/>
      <c r="I19" s="78"/>
      <c r="J19" s="78"/>
    </row>
  </sheetData>
  <sheetProtection algorithmName="SHA-512" hashValue="PIlLKhtdQCRJ46qnuDwadxiZLLvB9UokuxZTjtfZRWPzhCG1tTLW3KyDSNM0B4qXYDF7JHLe9kDEo9qI6iT6AA==" saltValue="5q2jllKJz5fchnr0EVT4vg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Disclaimer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Nicoll</dc:creator>
  <cp:keywords/>
  <dc:description/>
  <cp:lastModifiedBy>Zach Rogers</cp:lastModifiedBy>
  <cp:revision/>
  <dcterms:created xsi:type="dcterms:W3CDTF">2018-11-21T22:32:28Z</dcterms:created>
  <dcterms:modified xsi:type="dcterms:W3CDTF">2025-02-28T19:23:28Z</dcterms:modified>
  <cp:category/>
  <cp:contentStatus/>
</cp:coreProperties>
</file>